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625" activeTab="1"/>
  </bookViews>
  <sheets>
    <sheet name="9-1垃圾" sheetId="1" r:id="rId1"/>
    <sheet name="9-2" sheetId="2" r:id="rId2"/>
  </sheets>
  <definedNames/>
  <calcPr fullCalcOnLoad="1"/>
</workbook>
</file>

<file path=xl/comments1.xml><?xml version="1.0" encoding="utf-8"?>
<comments xmlns="http://schemas.openxmlformats.org/spreadsheetml/2006/main">
  <authors>
    <author>DBA</author>
    <author>Windows 使用者</author>
  </authors>
  <commentList>
    <comment ref="T22" authorId="0">
      <text>
        <r>
          <rPr>
            <b/>
            <sz val="9"/>
            <rFont val="新細明體"/>
            <family val="1"/>
          </rPr>
          <t>DBA:焚化</t>
        </r>
      </text>
    </comment>
    <comment ref="T23" authorId="0">
      <text>
        <r>
          <rPr>
            <b/>
            <sz val="9"/>
            <rFont val="新細明體"/>
            <family val="1"/>
          </rPr>
          <t>DBA:
巨大垃圾焚化</t>
        </r>
      </text>
    </comment>
    <comment ref="H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K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含廚餘回收4.44</t>
        </r>
      </text>
    </comment>
    <comment ref="L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含廚餘回收0.74</t>
        </r>
      </text>
    </comment>
    <comment ref="O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3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含巨大垃圾回收再利用4.10</t>
        </r>
      </text>
    </comment>
    <comment ref="H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</t>
        </r>
      </text>
    </comment>
    <comment ref="O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含巨大垃圾衛生掩埋9.07</t>
        </r>
      </text>
    </comment>
    <comment ref="R24" authorId="0">
      <text>
        <r>
          <rPr>
            <b/>
            <sz val="9"/>
            <rFont val="新細明體"/>
            <family val="1"/>
          </rPr>
          <t>DBA:</t>
        </r>
        <r>
          <rPr>
            <sz val="9"/>
            <rFont val="新細明體"/>
            <family val="1"/>
          </rPr>
          <t xml:space="preserve">
含巨大垃圾回收再利用3.75</t>
        </r>
      </text>
    </comment>
    <comment ref="T24" authorId="0">
      <text>
        <r>
          <rPr>
            <b/>
            <sz val="9"/>
            <rFont val="新細明體"/>
            <family val="1"/>
          </rPr>
          <t>DBA:
巨大垃圾焚化+巨大掩埋</t>
        </r>
      </text>
    </comment>
    <comment ref="R25" authorId="1">
      <text>
        <r>
          <rPr>
            <b/>
            <sz val="9"/>
            <rFont val="Tahoma"/>
            <family val="2"/>
          </rPr>
          <t xml:space="preserve">Windows </t>
        </r>
        <r>
          <rPr>
            <b/>
            <sz val="9"/>
            <rFont val="細明體"/>
            <family val="3"/>
          </rPr>
          <t>使用者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含巨大垃圾回收再利用</t>
        </r>
        <r>
          <rPr>
            <sz val="9"/>
            <rFont val="Tahoma"/>
            <family val="2"/>
          </rPr>
          <t>23.77</t>
        </r>
      </text>
    </comment>
  </commentList>
</comments>
</file>

<file path=xl/sharedStrings.xml><?xml version="1.0" encoding="utf-8"?>
<sst xmlns="http://schemas.openxmlformats.org/spreadsheetml/2006/main" count="172" uniqueCount="152">
  <si>
    <t>總計</t>
  </si>
  <si>
    <t>垃圾清運量</t>
  </si>
  <si>
    <t>堆肥</t>
  </si>
  <si>
    <t>堆置</t>
  </si>
  <si>
    <t>其他</t>
  </si>
  <si>
    <t>年別</t>
  </si>
  <si>
    <t>期末清運區</t>
  </si>
  <si>
    <t>按清運單目的分</t>
  </si>
  <si>
    <t>水肥處理廠</t>
  </si>
  <si>
    <t>污水處理廠</t>
  </si>
  <si>
    <t>清理經費</t>
  </si>
  <si>
    <t>水肥清運總量(公噸)</t>
  </si>
  <si>
    <t>總計</t>
  </si>
  <si>
    <t>環保單位委託清運</t>
  </si>
  <si>
    <t>民國90年</t>
  </si>
  <si>
    <t>民國91年</t>
  </si>
  <si>
    <t>水   肥</t>
  </si>
  <si>
    <t>(千元)</t>
  </si>
  <si>
    <t>年度別</t>
  </si>
  <si>
    <t>民國92年</t>
  </si>
  <si>
    <r>
      <t>說明：</t>
    </r>
    <r>
      <rPr>
        <sz val="12"/>
        <rFont val="Times New Roman"/>
        <family val="1"/>
      </rPr>
      <t>92</t>
    </r>
    <r>
      <rPr>
        <sz val="12"/>
        <rFont val="標楷體"/>
        <family val="4"/>
      </rPr>
      <t>年垃圾清運量以公噸為單位。</t>
    </r>
  </si>
  <si>
    <t>民國93年</t>
  </si>
  <si>
    <t>環保單位自行清運</t>
  </si>
  <si>
    <t>環保單位委託清運</t>
  </si>
  <si>
    <t>公私處所自行或委託清運</t>
  </si>
  <si>
    <t>社區、學校、機關團體回收</t>
  </si>
  <si>
    <t>總計</t>
  </si>
  <si>
    <r>
      <t>平均每人每日垃圾清運量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公斤</t>
    </r>
    <r>
      <rPr>
        <sz val="10"/>
        <rFont val="Times New Roman"/>
        <family val="1"/>
      </rPr>
      <t>)</t>
    </r>
  </si>
  <si>
    <t>資源</t>
  </si>
  <si>
    <t>回收</t>
  </si>
  <si>
    <r>
      <t>按處理方式分</t>
    </r>
    <r>
      <rPr>
        <sz val="10"/>
        <rFont val="Times New Roman"/>
        <family val="1"/>
      </rPr>
      <t xml:space="preserve">                                  Disposal Method</t>
    </r>
  </si>
  <si>
    <t>Amount of Refuse Collected Kg/Per Capita Per Day</t>
  </si>
  <si>
    <t>單位：公噸</t>
  </si>
  <si>
    <t>End of Year</t>
  </si>
  <si>
    <t>9 - 1、 垃圾清運概況</t>
  </si>
  <si>
    <t>Garbage Quantity</t>
  </si>
  <si>
    <t>Garbage</t>
  </si>
  <si>
    <t>Recycled</t>
  </si>
  <si>
    <t>Gramd Total</t>
  </si>
  <si>
    <t>Total</t>
  </si>
  <si>
    <t>Environmen tal Protection Agencies</t>
  </si>
  <si>
    <t>Entrust by EPA's</t>
  </si>
  <si>
    <t>Incinera-tion</t>
  </si>
  <si>
    <t>Landfill</t>
  </si>
  <si>
    <t>Comp-osting</t>
  </si>
  <si>
    <t>Others</t>
  </si>
  <si>
    <r>
      <t>環保單位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回收</t>
    </r>
  </si>
  <si>
    <t>2001</t>
  </si>
  <si>
    <t>2002</t>
  </si>
  <si>
    <t>2003</t>
  </si>
  <si>
    <t>2004</t>
  </si>
  <si>
    <t>年底總人口數</t>
  </si>
  <si>
    <t>Population</t>
  </si>
  <si>
    <r>
      <t>衛生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掩埋</t>
    </r>
  </si>
  <si>
    <r>
      <t>一般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掩埋</t>
    </r>
  </si>
  <si>
    <r>
      <t>資源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回收</t>
    </r>
  </si>
  <si>
    <t>Communities,  Schools and Organizations</t>
  </si>
  <si>
    <t>Uint:Hectare</t>
  </si>
  <si>
    <r>
      <t>單位：〈公噸</t>
    </r>
    <r>
      <rPr>
        <b/>
        <sz val="8"/>
        <rFont val="Times New Roman"/>
        <family val="1"/>
      </rPr>
      <t>/</t>
    </r>
    <r>
      <rPr>
        <b/>
        <sz val="8"/>
        <rFont val="標楷體"/>
        <family val="4"/>
      </rPr>
      <t>日〉</t>
    </r>
  </si>
  <si>
    <r>
      <t>Unit</t>
    </r>
    <r>
      <rPr>
        <b/>
        <sz val="8"/>
        <rFont val="標楷體"/>
        <family val="4"/>
      </rPr>
      <t>：</t>
    </r>
    <r>
      <rPr>
        <b/>
        <sz val="8"/>
        <rFont val="Times New Roman"/>
        <family val="1"/>
      </rPr>
      <t>Tonnes/Day</t>
    </r>
  </si>
  <si>
    <t xml:space="preserve">9 - 2　水肥清運處理概況  </t>
  </si>
  <si>
    <t xml:space="preserve">9 - 2 Collection And Disposal Of Night Solid  </t>
  </si>
  <si>
    <t>環保單位自行清運</t>
  </si>
  <si>
    <t>戶籍人口數</t>
  </si>
  <si>
    <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</si>
  <si>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t>Year</t>
  </si>
  <si>
    <t>Grand Total</t>
  </si>
  <si>
    <t>Environmental Protection Agencies</t>
  </si>
  <si>
    <t>Entrust by EPA's</t>
  </si>
  <si>
    <t>Other Locations</t>
  </si>
  <si>
    <t>2001</t>
  </si>
  <si>
    <t>2002</t>
  </si>
  <si>
    <t>垃圾掩埋場之滲出水處理廠</t>
  </si>
  <si>
    <t>堆肥等用作肥料之處理廠</t>
  </si>
  <si>
    <t>其他</t>
  </si>
  <si>
    <r>
      <t>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運</t>
    </r>
  </si>
  <si>
    <r>
      <t>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輛</t>
    </r>
  </si>
  <si>
    <t>Others</t>
  </si>
  <si>
    <t>90年</t>
  </si>
  <si>
    <t>91年</t>
  </si>
  <si>
    <t>92年</t>
  </si>
  <si>
    <t>93年</t>
  </si>
  <si>
    <t>94年</t>
  </si>
  <si>
    <t>2005</t>
  </si>
  <si>
    <t>民國94年</t>
  </si>
  <si>
    <t xml:space="preserve">Collection And Disposal of Vight Solid </t>
  </si>
  <si>
    <r>
      <t>按清運單位分</t>
    </r>
    <r>
      <rPr>
        <sz val="12"/>
        <rFont val="Times New Roman"/>
        <family val="1"/>
      </rPr>
      <t xml:space="preserve">    By collected Unit </t>
    </r>
  </si>
  <si>
    <t>Amount of  Collt Pernad</t>
  </si>
  <si>
    <t>95年</t>
  </si>
  <si>
    <t>2006</t>
  </si>
  <si>
    <t>民國95年</t>
  </si>
  <si>
    <t>公私處所自行或委託清運</t>
  </si>
  <si>
    <t>96年</t>
  </si>
  <si>
    <t>2007</t>
  </si>
  <si>
    <t>養豬</t>
  </si>
  <si>
    <t>民國96年</t>
  </si>
  <si>
    <t>97年</t>
  </si>
  <si>
    <t>2008</t>
  </si>
  <si>
    <t>民國97年</t>
  </si>
  <si>
    <t>2008</t>
  </si>
  <si>
    <t>98年</t>
  </si>
  <si>
    <t>2009</t>
  </si>
  <si>
    <t>民國98年</t>
  </si>
  <si>
    <t>99年</t>
  </si>
  <si>
    <t>2010</t>
  </si>
  <si>
    <r>
      <t>每日垃圾清運量</t>
    </r>
    <r>
      <rPr>
        <sz val="10"/>
        <rFont val="Times New Roman"/>
        <family val="1"/>
      </rPr>
      <t xml:space="preserve">   (</t>
    </r>
    <r>
      <rPr>
        <sz val="10"/>
        <rFont val="標楷體"/>
        <family val="4"/>
      </rPr>
      <t>公噸</t>
    </r>
    <r>
      <rPr>
        <sz val="10"/>
        <rFont val="Times New Roman"/>
        <family val="1"/>
      </rPr>
      <t>)</t>
    </r>
  </si>
  <si>
    <t>年底指定清除地區人口數
(戶籍)(人)</t>
  </si>
  <si>
    <t>民國99年</t>
  </si>
  <si>
    <t>資料來源：本鄉清潔隊</t>
  </si>
  <si>
    <t>100年</t>
  </si>
  <si>
    <t>2011</t>
  </si>
  <si>
    <t>民國100年</t>
  </si>
  <si>
    <t>101年</t>
  </si>
  <si>
    <t>2012</t>
  </si>
  <si>
    <t>小計</t>
  </si>
  <si>
    <t>按清運單位或回收管道分
By CollectedUnit</t>
  </si>
  <si>
    <t>Table 9-1、 Collection And Disposal Of Municipal Solid Waste</t>
  </si>
  <si>
    <t>民國101年</t>
  </si>
  <si>
    <t>102年</t>
  </si>
  <si>
    <t>2013</t>
  </si>
  <si>
    <t>民國102年</t>
  </si>
  <si>
    <r>
      <t>垃圾清運量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含溝泥、資源回收、不含事業廢棄物及遷移舊垃圾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公噸</t>
    </r>
    <r>
      <rPr>
        <sz val="12"/>
        <rFont val="Times New Roman"/>
        <family val="1"/>
      </rPr>
      <t>)Garbage Disposa</t>
    </r>
  </si>
  <si>
    <t>103年</t>
  </si>
  <si>
    <t>2014</t>
  </si>
  <si>
    <t>104年</t>
  </si>
  <si>
    <t>2015</t>
  </si>
  <si>
    <t>Other Locations</t>
  </si>
  <si>
    <t>Environ-mental Protection Authority</t>
  </si>
  <si>
    <t>Sanitary</t>
  </si>
  <si>
    <t>Garbage Recycled</t>
  </si>
  <si>
    <t>Dump-ing</t>
  </si>
  <si>
    <t>民國103年</t>
  </si>
  <si>
    <t>民國104年</t>
  </si>
  <si>
    <t>民國105年</t>
  </si>
  <si>
    <t>2016</t>
  </si>
  <si>
    <t>民國106年</t>
  </si>
  <si>
    <t>2017</t>
  </si>
  <si>
    <t>105年</t>
  </si>
  <si>
    <t>106年</t>
  </si>
  <si>
    <t>民國107年</t>
  </si>
  <si>
    <t>2018</t>
  </si>
  <si>
    <t>107年</t>
  </si>
  <si>
    <t>147  環境保護</t>
  </si>
  <si>
    <t>環境保護  148</t>
  </si>
  <si>
    <t>108年</t>
  </si>
  <si>
    <t>2019</t>
  </si>
  <si>
    <t>149  環境保護</t>
  </si>
  <si>
    <t>環境保護  150</t>
  </si>
  <si>
    <t>民國108年</t>
  </si>
  <si>
    <t>民國109年</t>
  </si>
  <si>
    <t>2020</t>
  </si>
  <si>
    <t>109年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</si>
</sst>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\(#,##0\)"/>
    <numFmt numFmtId="178" formatCode="0.0"/>
    <numFmt numFmtId="179" formatCode="0.00_);[Red]\(0.00\)"/>
    <numFmt numFmtId="180" formatCode="0.00_ 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0_ "/>
    <numFmt numFmtId="186" formatCode="#,##0_ "/>
  </numFmts>
  <fonts count="54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9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b/>
      <sz val="9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82" fontId="5" fillId="0" borderId="0" xfId="33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33" applyFont="1" applyAlignment="1">
      <alignment horizontal="centerContinuous"/>
    </xf>
    <xf numFmtId="0" fontId="5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43" fontId="7" fillId="0" borderId="0" xfId="33" applyFont="1" applyAlignment="1">
      <alignment horizontal="center"/>
    </xf>
    <xf numFmtId="43" fontId="7" fillId="0" borderId="0" xfId="33" applyFont="1" applyAlignment="1">
      <alignment/>
    </xf>
    <xf numFmtId="182" fontId="7" fillId="0" borderId="0" xfId="33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182" fontId="7" fillId="0" borderId="0" xfId="33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9" fillId="0" borderId="19" xfId="0" applyFont="1" applyBorder="1" applyAlignment="1" quotePrefix="1">
      <alignment horizontal="center"/>
    </xf>
    <xf numFmtId="0" fontId="9" fillId="0" borderId="17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43" fontId="3" fillId="0" borderId="0" xfId="33" applyFont="1" applyAlignment="1">
      <alignment horizontal="center"/>
    </xf>
    <xf numFmtId="0" fontId="3" fillId="0" borderId="0" xfId="33" applyNumberFormat="1" applyFont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3" fontId="7" fillId="0" borderId="0" xfId="33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43" fontId="5" fillId="0" borderId="0" xfId="33" applyFont="1" applyAlignment="1">
      <alignment horizontal="center"/>
    </xf>
    <xf numFmtId="43" fontId="7" fillId="0" borderId="0" xfId="33" applyNumberFormat="1" applyFont="1" applyAlignment="1">
      <alignment/>
    </xf>
    <xf numFmtId="185" fontId="7" fillId="0" borderId="0" xfId="33" applyNumberFormat="1" applyFont="1" applyAlignment="1">
      <alignment/>
    </xf>
    <xf numFmtId="43" fontId="3" fillId="0" borderId="0" xfId="33" applyFont="1" applyAlignment="1">
      <alignment/>
    </xf>
    <xf numFmtId="186" fontId="7" fillId="0" borderId="0" xfId="33" applyNumberFormat="1" applyFont="1" applyAlignment="1">
      <alignment horizontal="right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9" fontId="7" fillId="0" borderId="0" xfId="33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82" fontId="7" fillId="0" borderId="13" xfId="33" applyNumberFormat="1" applyFont="1" applyBorder="1" applyAlignment="1">
      <alignment/>
    </xf>
    <xf numFmtId="43" fontId="7" fillId="0" borderId="13" xfId="33" applyFont="1" applyBorder="1" applyAlignment="1">
      <alignment/>
    </xf>
    <xf numFmtId="43" fontId="3" fillId="0" borderId="13" xfId="33" applyFont="1" applyBorder="1" applyAlignment="1">
      <alignment/>
    </xf>
    <xf numFmtId="43" fontId="7" fillId="0" borderId="13" xfId="33" applyNumberFormat="1" applyFont="1" applyBorder="1" applyAlignment="1">
      <alignment/>
    </xf>
    <xf numFmtId="179" fontId="15" fillId="0" borderId="0" xfId="33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5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="120" zoomScaleNormal="120" zoomScalePageLayoutView="0" workbookViewId="0" topLeftCell="A1">
      <pane ySplit="9" topLeftCell="A26" activePane="bottomLeft" state="frozen"/>
      <selection pane="topLeft" activeCell="A1" sqref="A1"/>
      <selection pane="bottomLeft" activeCell="A29" sqref="A29"/>
    </sheetView>
  </sheetViews>
  <sheetFormatPr defaultColWidth="9.00390625" defaultRowHeight="16.5"/>
  <cols>
    <col min="1" max="1" width="6.25390625" style="3" customWidth="1"/>
    <col min="2" max="2" width="5.00390625" style="3" customWidth="1"/>
    <col min="3" max="3" width="8.375" style="3" customWidth="1"/>
    <col min="4" max="4" width="9.00390625" style="3" customWidth="1"/>
    <col min="5" max="5" width="8.125" style="3" customWidth="1"/>
    <col min="6" max="6" width="8.375" style="3" customWidth="1"/>
    <col min="7" max="7" width="7.50390625" style="3" customWidth="1"/>
    <col min="8" max="8" width="9.375" style="3" customWidth="1"/>
    <col min="9" max="9" width="8.75390625" style="3" customWidth="1"/>
    <col min="10" max="10" width="9.25390625" style="3" customWidth="1"/>
    <col min="11" max="11" width="9.75390625" style="3" customWidth="1"/>
    <col min="12" max="12" width="12.625" style="3" customWidth="1"/>
    <col min="13" max="13" width="8.50390625" style="3" customWidth="1"/>
    <col min="14" max="15" width="7.625" style="3" customWidth="1"/>
    <col min="16" max="16" width="7.25390625" style="3" customWidth="1"/>
    <col min="17" max="17" width="6.625" style="3" customWidth="1"/>
    <col min="18" max="18" width="8.75390625" style="3" customWidth="1"/>
    <col min="19" max="19" width="7.00390625" style="3" customWidth="1"/>
    <col min="20" max="20" width="6.375" style="3" customWidth="1"/>
    <col min="21" max="21" width="13.25390625" style="3" customWidth="1"/>
    <col min="22" max="16384" width="9.00390625" style="3" customWidth="1"/>
  </cols>
  <sheetData>
    <row r="1" spans="1:22" ht="16.5">
      <c r="A1" s="1" t="s">
        <v>142</v>
      </c>
      <c r="B1" s="1"/>
      <c r="C1" s="1"/>
      <c r="D1" s="1"/>
      <c r="U1" s="2" t="s">
        <v>143</v>
      </c>
      <c r="V1" s="2"/>
    </row>
    <row r="2" spans="1:21" s="15" customFormat="1" ht="27.7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 t="s">
        <v>116</v>
      </c>
      <c r="M2" s="83"/>
      <c r="N2" s="83"/>
      <c r="O2" s="83"/>
      <c r="P2" s="83"/>
      <c r="Q2" s="83"/>
      <c r="R2" s="83"/>
      <c r="S2" s="83"/>
      <c r="T2" s="83"/>
      <c r="U2" s="83"/>
    </row>
    <row r="3" spans="1:21" ht="15" customHeight="1" thickBot="1">
      <c r="A3" s="25" t="s">
        <v>32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2" t="s">
        <v>57</v>
      </c>
    </row>
    <row r="4" spans="1:21" ht="33" customHeight="1">
      <c r="A4" s="113" t="s">
        <v>18</v>
      </c>
      <c r="B4" s="114"/>
      <c r="C4" s="111" t="s">
        <v>51</v>
      </c>
      <c r="D4" s="107" t="s">
        <v>106</v>
      </c>
      <c r="E4" s="111" t="s">
        <v>105</v>
      </c>
      <c r="F4" s="94" t="s">
        <v>121</v>
      </c>
      <c r="G4" s="95"/>
      <c r="H4" s="95"/>
      <c r="I4" s="95"/>
      <c r="J4" s="95"/>
      <c r="K4" s="95"/>
      <c r="L4" s="96"/>
      <c r="M4" s="96"/>
      <c r="N4" s="96"/>
      <c r="O4" s="96"/>
      <c r="P4" s="96"/>
      <c r="Q4" s="96"/>
      <c r="R4" s="96"/>
      <c r="S4" s="96"/>
      <c r="T4" s="97"/>
      <c r="U4" s="84" t="s">
        <v>27</v>
      </c>
    </row>
    <row r="5" spans="1:21" ht="26.25" customHeight="1">
      <c r="A5" s="115"/>
      <c r="B5" s="116"/>
      <c r="C5" s="89"/>
      <c r="D5" s="108"/>
      <c r="E5" s="112"/>
      <c r="F5" s="86" t="s">
        <v>0</v>
      </c>
      <c r="G5" s="90" t="s">
        <v>115</v>
      </c>
      <c r="H5" s="91"/>
      <c r="I5" s="91"/>
      <c r="J5" s="91"/>
      <c r="K5" s="92"/>
      <c r="L5" s="93"/>
      <c r="M5" s="98" t="s">
        <v>30</v>
      </c>
      <c r="N5" s="104"/>
      <c r="O5" s="104"/>
      <c r="P5" s="105"/>
      <c r="Q5" s="105"/>
      <c r="R5" s="105"/>
      <c r="S5" s="105"/>
      <c r="T5" s="106"/>
      <c r="U5" s="85"/>
    </row>
    <row r="6" spans="1:21" ht="16.5">
      <c r="A6" s="115"/>
      <c r="B6" s="116"/>
      <c r="C6" s="89"/>
      <c r="D6" s="108"/>
      <c r="E6" s="112"/>
      <c r="F6" s="87"/>
      <c r="G6" s="98" t="s">
        <v>1</v>
      </c>
      <c r="H6" s="99"/>
      <c r="I6" s="99"/>
      <c r="J6" s="100"/>
      <c r="K6" s="67" t="s">
        <v>28</v>
      </c>
      <c r="L6" s="23" t="s">
        <v>29</v>
      </c>
      <c r="M6" s="86" t="s">
        <v>26</v>
      </c>
      <c r="N6" s="86" t="s">
        <v>94</v>
      </c>
      <c r="O6" s="88" t="s">
        <v>53</v>
      </c>
      <c r="P6" s="88" t="s">
        <v>54</v>
      </c>
      <c r="Q6" s="86" t="s">
        <v>2</v>
      </c>
      <c r="R6" s="88" t="s">
        <v>55</v>
      </c>
      <c r="S6" s="86" t="s">
        <v>3</v>
      </c>
      <c r="T6" s="86" t="s">
        <v>4</v>
      </c>
      <c r="U6" s="85"/>
    </row>
    <row r="7" spans="1:21" ht="16.5">
      <c r="A7" s="115"/>
      <c r="B7" s="116"/>
      <c r="C7" s="89"/>
      <c r="D7" s="108"/>
      <c r="E7" s="112"/>
      <c r="F7" s="87"/>
      <c r="G7" s="101" t="s">
        <v>35</v>
      </c>
      <c r="H7" s="102"/>
      <c r="I7" s="102"/>
      <c r="J7" s="103"/>
      <c r="K7" s="68" t="s">
        <v>36</v>
      </c>
      <c r="L7" s="29" t="s">
        <v>37</v>
      </c>
      <c r="M7" s="87"/>
      <c r="N7" s="87"/>
      <c r="O7" s="89"/>
      <c r="P7" s="89"/>
      <c r="Q7" s="87"/>
      <c r="R7" s="89"/>
      <c r="S7" s="87"/>
      <c r="T7" s="87"/>
      <c r="U7" s="85"/>
    </row>
    <row r="8" spans="1:21" ht="42.75" customHeight="1">
      <c r="A8" s="115"/>
      <c r="B8" s="116"/>
      <c r="C8" s="89"/>
      <c r="D8" s="108"/>
      <c r="E8" s="112"/>
      <c r="F8" s="87"/>
      <c r="G8" s="65" t="s">
        <v>114</v>
      </c>
      <c r="H8" s="66" t="s">
        <v>22</v>
      </c>
      <c r="I8" s="66" t="s">
        <v>23</v>
      </c>
      <c r="J8" s="66" t="s">
        <v>24</v>
      </c>
      <c r="K8" s="13" t="s">
        <v>46</v>
      </c>
      <c r="L8" s="30" t="s">
        <v>25</v>
      </c>
      <c r="M8" s="87"/>
      <c r="N8" s="87"/>
      <c r="O8" s="89"/>
      <c r="P8" s="89"/>
      <c r="Q8" s="87"/>
      <c r="R8" s="89"/>
      <c r="S8" s="87"/>
      <c r="T8" s="87"/>
      <c r="U8" s="85"/>
    </row>
    <row r="9" spans="1:21" ht="37.5" customHeight="1" thickBot="1">
      <c r="A9" s="109" t="s">
        <v>33</v>
      </c>
      <c r="B9" s="110"/>
      <c r="C9" s="70" t="s">
        <v>52</v>
      </c>
      <c r="D9" s="70"/>
      <c r="E9" s="70"/>
      <c r="F9" s="71" t="s">
        <v>38</v>
      </c>
      <c r="G9" s="72" t="s">
        <v>39</v>
      </c>
      <c r="H9" s="71" t="s">
        <v>40</v>
      </c>
      <c r="I9" s="71" t="s">
        <v>41</v>
      </c>
      <c r="J9" s="70" t="s">
        <v>126</v>
      </c>
      <c r="K9" s="71" t="s">
        <v>127</v>
      </c>
      <c r="L9" s="70" t="s">
        <v>56</v>
      </c>
      <c r="M9" s="70" t="s">
        <v>66</v>
      </c>
      <c r="N9" s="70" t="s">
        <v>42</v>
      </c>
      <c r="O9" s="73" t="s">
        <v>128</v>
      </c>
      <c r="P9" s="73" t="s">
        <v>43</v>
      </c>
      <c r="Q9" s="70" t="s">
        <v>44</v>
      </c>
      <c r="R9" s="70" t="s">
        <v>129</v>
      </c>
      <c r="S9" s="70" t="s">
        <v>130</v>
      </c>
      <c r="T9" s="73" t="s">
        <v>45</v>
      </c>
      <c r="U9" s="74" t="s">
        <v>31</v>
      </c>
    </row>
    <row r="10" spans="1:21" ht="27.75" customHeight="1" hidden="1">
      <c r="A10" s="34" t="s">
        <v>78</v>
      </c>
      <c r="B10" s="50" t="s">
        <v>47</v>
      </c>
      <c r="C10" s="31">
        <v>3400</v>
      </c>
      <c r="D10" s="31"/>
      <c r="E10" s="19">
        <v>1.1</v>
      </c>
      <c r="F10" s="19">
        <f aca="true" t="shared" si="0" ref="F10:F17">SUM(G10,K10,L10)</f>
        <v>34</v>
      </c>
      <c r="G10" s="20">
        <v>34</v>
      </c>
      <c r="H10" s="20">
        <v>34</v>
      </c>
      <c r="I10" s="19">
        <v>0</v>
      </c>
      <c r="J10" s="19">
        <v>0</v>
      </c>
      <c r="K10" s="19">
        <v>0</v>
      </c>
      <c r="L10" s="19">
        <v>0</v>
      </c>
      <c r="M10" s="21">
        <f aca="true" t="shared" si="1" ref="M10:M16">SUM(N10:T10)</f>
        <v>34</v>
      </c>
      <c r="N10" s="19"/>
      <c r="O10" s="19">
        <v>34</v>
      </c>
      <c r="P10" s="20">
        <v>0</v>
      </c>
      <c r="Q10" s="20">
        <v>0</v>
      </c>
      <c r="R10" s="19">
        <v>0</v>
      </c>
      <c r="S10" s="20">
        <v>0</v>
      </c>
      <c r="T10" s="19">
        <v>0</v>
      </c>
      <c r="U10" s="20">
        <v>0.32</v>
      </c>
    </row>
    <row r="11" spans="1:21" ht="27.75" customHeight="1" hidden="1">
      <c r="A11" s="34" t="s">
        <v>79</v>
      </c>
      <c r="B11" s="50" t="s">
        <v>48</v>
      </c>
      <c r="C11" s="31">
        <v>3441</v>
      </c>
      <c r="D11" s="31"/>
      <c r="E11" s="20">
        <v>1.89</v>
      </c>
      <c r="F11" s="19">
        <f t="shared" si="0"/>
        <v>58.7</v>
      </c>
      <c r="G11" s="20">
        <v>58.7</v>
      </c>
      <c r="H11" s="20">
        <v>58.7</v>
      </c>
      <c r="I11" s="20">
        <v>0</v>
      </c>
      <c r="J11" s="20">
        <v>0</v>
      </c>
      <c r="K11" s="20">
        <v>0</v>
      </c>
      <c r="L11" s="20">
        <v>0</v>
      </c>
      <c r="M11" s="21">
        <f t="shared" si="1"/>
        <v>58.7</v>
      </c>
      <c r="N11" s="20"/>
      <c r="O11" s="19">
        <v>58.7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0.55</v>
      </c>
    </row>
    <row r="12" spans="1:21" ht="27.75" customHeight="1">
      <c r="A12" s="34" t="s">
        <v>80</v>
      </c>
      <c r="B12" s="50" t="s">
        <v>49</v>
      </c>
      <c r="C12" s="31">
        <v>3388</v>
      </c>
      <c r="D12" s="31"/>
      <c r="E12" s="20">
        <v>2.19</v>
      </c>
      <c r="F12" s="64">
        <f t="shared" si="0"/>
        <v>798</v>
      </c>
      <c r="G12" s="21">
        <v>758</v>
      </c>
      <c r="H12" s="21">
        <v>758</v>
      </c>
      <c r="I12" s="20">
        <v>0</v>
      </c>
      <c r="J12" s="20">
        <v>0</v>
      </c>
      <c r="K12" s="21">
        <v>40</v>
      </c>
      <c r="L12" s="20">
        <v>0</v>
      </c>
      <c r="M12" s="21">
        <f t="shared" si="1"/>
        <v>798</v>
      </c>
      <c r="N12" s="20"/>
      <c r="O12" s="21">
        <v>758</v>
      </c>
      <c r="P12" s="20">
        <v>0</v>
      </c>
      <c r="Q12" s="20">
        <v>0</v>
      </c>
      <c r="R12" s="21">
        <v>40</v>
      </c>
      <c r="S12" s="20">
        <v>0</v>
      </c>
      <c r="T12" s="20">
        <v>0</v>
      </c>
      <c r="U12" s="20">
        <v>0.609</v>
      </c>
    </row>
    <row r="13" spans="1:21" ht="27.75" customHeight="1">
      <c r="A13" s="34" t="s">
        <v>81</v>
      </c>
      <c r="B13" s="50" t="s">
        <v>50</v>
      </c>
      <c r="C13" s="31">
        <v>3373</v>
      </c>
      <c r="D13" s="31"/>
      <c r="E13" s="20">
        <f aca="true" t="shared" si="2" ref="E13:E18">F13/365</f>
        <v>1.7534246575342465</v>
      </c>
      <c r="F13" s="64">
        <f t="shared" si="0"/>
        <v>640</v>
      </c>
      <c r="G13" s="21">
        <f>SUM(H13:L13)</f>
        <v>640</v>
      </c>
      <c r="H13" s="21">
        <v>640</v>
      </c>
      <c r="I13" s="20">
        <v>0</v>
      </c>
      <c r="J13" s="20">
        <v>0</v>
      </c>
      <c r="K13" s="21">
        <v>0</v>
      </c>
      <c r="L13" s="20">
        <v>0</v>
      </c>
      <c r="M13" s="21">
        <f t="shared" si="1"/>
        <v>640</v>
      </c>
      <c r="N13" s="20"/>
      <c r="O13" s="21">
        <v>640</v>
      </c>
      <c r="P13" s="20">
        <v>0</v>
      </c>
      <c r="Q13" s="20">
        <v>0</v>
      </c>
      <c r="R13" s="21">
        <v>0</v>
      </c>
      <c r="S13" s="20">
        <v>0</v>
      </c>
      <c r="T13" s="20">
        <v>0</v>
      </c>
      <c r="U13" s="20">
        <v>0.518</v>
      </c>
    </row>
    <row r="14" spans="1:21" ht="27.75" customHeight="1">
      <c r="A14" s="34" t="s">
        <v>82</v>
      </c>
      <c r="B14" s="50" t="s">
        <v>83</v>
      </c>
      <c r="C14" s="31">
        <v>3422</v>
      </c>
      <c r="D14" s="31"/>
      <c r="E14" s="20">
        <f t="shared" si="2"/>
        <v>2.493150684931507</v>
      </c>
      <c r="F14" s="64">
        <f t="shared" si="0"/>
        <v>910</v>
      </c>
      <c r="G14" s="21">
        <f>SUM(H14:J14)</f>
        <v>65</v>
      </c>
      <c r="H14" s="21">
        <v>65</v>
      </c>
      <c r="I14" s="20">
        <v>0</v>
      </c>
      <c r="J14" s="20">
        <v>0</v>
      </c>
      <c r="K14" s="21">
        <v>845</v>
      </c>
      <c r="L14" s="21">
        <v>0</v>
      </c>
      <c r="M14" s="21">
        <f t="shared" si="1"/>
        <v>910</v>
      </c>
      <c r="N14" s="20"/>
      <c r="O14" s="21">
        <v>65</v>
      </c>
      <c r="P14" s="20">
        <v>0</v>
      </c>
      <c r="Q14" s="20">
        <v>0</v>
      </c>
      <c r="R14" s="21">
        <v>845</v>
      </c>
      <c r="S14" s="20">
        <v>0</v>
      </c>
      <c r="T14" s="20">
        <v>0</v>
      </c>
      <c r="U14" s="20">
        <v>0.74</v>
      </c>
    </row>
    <row r="15" spans="1:21" ht="27.75" customHeight="1">
      <c r="A15" s="34" t="s">
        <v>88</v>
      </c>
      <c r="B15" s="50" t="s">
        <v>89</v>
      </c>
      <c r="C15" s="31">
        <v>3348</v>
      </c>
      <c r="D15" s="31"/>
      <c r="E15" s="20">
        <f t="shared" si="2"/>
        <v>1.2465753424657535</v>
      </c>
      <c r="F15" s="64">
        <f>SUM(G15,K15,L15)</f>
        <v>455</v>
      </c>
      <c r="G15" s="21">
        <f>SUM(H15:J15)</f>
        <v>414</v>
      </c>
      <c r="H15" s="21">
        <v>414</v>
      </c>
      <c r="I15" s="20">
        <v>0</v>
      </c>
      <c r="J15" s="20">
        <v>0</v>
      </c>
      <c r="K15" s="21">
        <v>37</v>
      </c>
      <c r="L15" s="62">
        <v>4</v>
      </c>
      <c r="M15" s="21">
        <f t="shared" si="1"/>
        <v>787</v>
      </c>
      <c r="N15" s="21">
        <v>4</v>
      </c>
      <c r="O15" s="21">
        <v>779</v>
      </c>
      <c r="P15" s="20">
        <v>0</v>
      </c>
      <c r="Q15" s="21">
        <v>4</v>
      </c>
      <c r="R15" s="21">
        <v>0</v>
      </c>
      <c r="U15" s="61">
        <v>0.631</v>
      </c>
    </row>
    <row r="16" spans="1:21" ht="27.75" customHeight="1">
      <c r="A16" s="34" t="s">
        <v>92</v>
      </c>
      <c r="B16" s="50" t="s">
        <v>93</v>
      </c>
      <c r="C16" s="31">
        <v>3322</v>
      </c>
      <c r="D16" s="31"/>
      <c r="E16" s="20">
        <f t="shared" si="2"/>
        <v>0.7479452054794521</v>
      </c>
      <c r="F16" s="64">
        <f>SUM(G16,K16,L16)</f>
        <v>273</v>
      </c>
      <c r="G16" s="21">
        <f>SUM(H16:L16)</f>
        <v>256</v>
      </c>
      <c r="H16" s="21">
        <v>239</v>
      </c>
      <c r="I16" s="20">
        <v>0</v>
      </c>
      <c r="J16" s="20">
        <v>0</v>
      </c>
      <c r="K16" s="21">
        <v>15</v>
      </c>
      <c r="L16" s="62">
        <v>2</v>
      </c>
      <c r="M16" s="21">
        <f t="shared" si="1"/>
        <v>256</v>
      </c>
      <c r="N16" s="21">
        <v>17</v>
      </c>
      <c r="O16" s="21">
        <v>239</v>
      </c>
      <c r="P16" s="20">
        <v>0</v>
      </c>
      <c r="Q16" s="21">
        <v>0</v>
      </c>
      <c r="R16" s="21">
        <v>0</v>
      </c>
      <c r="S16" s="63">
        <v>0</v>
      </c>
      <c r="T16" s="63">
        <v>0</v>
      </c>
      <c r="U16" s="61">
        <v>0.366</v>
      </c>
    </row>
    <row r="17" spans="1:21" ht="27.75" customHeight="1">
      <c r="A17" s="34" t="s">
        <v>96</v>
      </c>
      <c r="B17" s="50" t="s">
        <v>97</v>
      </c>
      <c r="C17" s="31">
        <v>3329</v>
      </c>
      <c r="D17" s="31"/>
      <c r="E17" s="20">
        <f t="shared" si="2"/>
        <v>1.0876712328767124</v>
      </c>
      <c r="F17" s="64">
        <f t="shared" si="0"/>
        <v>397</v>
      </c>
      <c r="G17" s="21">
        <f>SUM(H17:L17)</f>
        <v>382</v>
      </c>
      <c r="H17" s="21">
        <v>367</v>
      </c>
      <c r="I17" s="20">
        <v>0</v>
      </c>
      <c r="J17" s="20">
        <v>0</v>
      </c>
      <c r="K17" s="21">
        <v>15</v>
      </c>
      <c r="L17" s="20">
        <v>0</v>
      </c>
      <c r="M17" s="21">
        <f aca="true" t="shared" si="3" ref="M17:M22">SUM(N17:T17)</f>
        <v>382</v>
      </c>
      <c r="N17" s="21">
        <v>15</v>
      </c>
      <c r="O17" s="21">
        <v>367</v>
      </c>
      <c r="P17" s="20">
        <v>0</v>
      </c>
      <c r="Q17" s="21">
        <v>0</v>
      </c>
      <c r="R17" s="21">
        <v>0</v>
      </c>
      <c r="S17" s="63">
        <v>0</v>
      </c>
      <c r="T17" s="63">
        <v>0</v>
      </c>
      <c r="U17" s="61">
        <v>0.304</v>
      </c>
    </row>
    <row r="18" spans="1:21" ht="27.75" customHeight="1">
      <c r="A18" s="34" t="s">
        <v>100</v>
      </c>
      <c r="B18" s="50" t="s">
        <v>101</v>
      </c>
      <c r="C18" s="31">
        <v>3526</v>
      </c>
      <c r="D18" s="31"/>
      <c r="E18" s="20">
        <f t="shared" si="2"/>
        <v>1.4657534246575343</v>
      </c>
      <c r="F18" s="64">
        <f aca="true" t="shared" si="4" ref="F18:F25">SUM(G18,K18,L18)</f>
        <v>535</v>
      </c>
      <c r="G18" s="21">
        <f aca="true" t="shared" si="5" ref="G18:G23">SUM(H18:J18)</f>
        <v>487</v>
      </c>
      <c r="H18" s="21">
        <v>487</v>
      </c>
      <c r="I18" s="20">
        <v>0</v>
      </c>
      <c r="J18" s="20">
        <v>0</v>
      </c>
      <c r="K18" s="21">
        <v>40</v>
      </c>
      <c r="L18" s="21">
        <v>8</v>
      </c>
      <c r="M18" s="21">
        <f t="shared" si="3"/>
        <v>535</v>
      </c>
      <c r="N18" s="21">
        <v>39</v>
      </c>
      <c r="O18" s="21">
        <v>487</v>
      </c>
      <c r="P18" s="20">
        <v>0</v>
      </c>
      <c r="Q18" s="21">
        <v>9</v>
      </c>
      <c r="R18" s="21">
        <v>0</v>
      </c>
      <c r="S18" s="63">
        <v>0</v>
      </c>
      <c r="T18" s="63">
        <v>0</v>
      </c>
      <c r="U18" s="61">
        <v>0.42</v>
      </c>
    </row>
    <row r="19" spans="1:21" ht="27.75" customHeight="1">
      <c r="A19" s="34" t="s">
        <v>103</v>
      </c>
      <c r="B19" s="50" t="s">
        <v>104</v>
      </c>
      <c r="C19" s="31">
        <v>3560</v>
      </c>
      <c r="D19" s="31">
        <v>3560</v>
      </c>
      <c r="E19" s="20">
        <f aca="true" t="shared" si="6" ref="E19:E25">G19/365</f>
        <v>1.4876712328767123</v>
      </c>
      <c r="F19" s="21">
        <f t="shared" si="4"/>
        <v>650</v>
      </c>
      <c r="G19" s="21">
        <f t="shared" si="5"/>
        <v>543</v>
      </c>
      <c r="H19" s="21">
        <v>543</v>
      </c>
      <c r="I19" s="20">
        <v>0</v>
      </c>
      <c r="J19" s="20">
        <v>0</v>
      </c>
      <c r="K19" s="21">
        <v>74</v>
      </c>
      <c r="L19" s="21">
        <v>33</v>
      </c>
      <c r="M19" s="21">
        <f t="shared" si="3"/>
        <v>649</v>
      </c>
      <c r="N19" s="21">
        <v>107</v>
      </c>
      <c r="O19" s="21">
        <v>542</v>
      </c>
      <c r="P19" s="20">
        <v>0</v>
      </c>
      <c r="Q19" s="21">
        <v>0</v>
      </c>
      <c r="R19" s="21">
        <v>0</v>
      </c>
      <c r="S19" s="63">
        <v>0</v>
      </c>
      <c r="T19" s="63">
        <v>0</v>
      </c>
      <c r="U19" s="61">
        <f aca="true" t="shared" si="7" ref="U19:U25">(E19*1000)/C19</f>
        <v>0.4178851777743574</v>
      </c>
    </row>
    <row r="20" spans="1:21" ht="27.75" customHeight="1">
      <c r="A20" s="34" t="s">
        <v>109</v>
      </c>
      <c r="B20" s="50" t="s">
        <v>110</v>
      </c>
      <c r="C20" s="31">
        <v>3519</v>
      </c>
      <c r="D20" s="31">
        <v>3159</v>
      </c>
      <c r="E20" s="20">
        <f t="shared" si="6"/>
        <v>1.473972602739726</v>
      </c>
      <c r="F20" s="21">
        <f t="shared" si="4"/>
        <v>690</v>
      </c>
      <c r="G20" s="21">
        <f t="shared" si="5"/>
        <v>538</v>
      </c>
      <c r="H20" s="21">
        <v>538</v>
      </c>
      <c r="I20" s="20">
        <v>0</v>
      </c>
      <c r="J20" s="20">
        <v>0</v>
      </c>
      <c r="K20" s="21">
        <v>86</v>
      </c>
      <c r="L20" s="21">
        <v>66</v>
      </c>
      <c r="M20" s="21">
        <f t="shared" si="3"/>
        <v>662</v>
      </c>
      <c r="N20" s="21">
        <v>124</v>
      </c>
      <c r="O20" s="21">
        <v>538</v>
      </c>
      <c r="P20" s="20">
        <v>0</v>
      </c>
      <c r="Q20" s="21">
        <v>0</v>
      </c>
      <c r="R20" s="21">
        <v>0</v>
      </c>
      <c r="S20" s="63">
        <v>0</v>
      </c>
      <c r="T20" s="63">
        <v>0</v>
      </c>
      <c r="U20" s="61">
        <f t="shared" si="7"/>
        <v>0.4188612113497374</v>
      </c>
    </row>
    <row r="21" spans="1:21" ht="27.75" customHeight="1">
      <c r="A21" s="34" t="s">
        <v>112</v>
      </c>
      <c r="B21" s="50" t="s">
        <v>113</v>
      </c>
      <c r="C21" s="31">
        <v>3520</v>
      </c>
      <c r="D21" s="31">
        <v>3520</v>
      </c>
      <c r="E21" s="20">
        <f t="shared" si="6"/>
        <v>1.4356164383561645</v>
      </c>
      <c r="F21" s="21">
        <f t="shared" si="4"/>
        <v>670</v>
      </c>
      <c r="G21" s="21">
        <f t="shared" si="5"/>
        <v>524</v>
      </c>
      <c r="H21" s="21">
        <v>524</v>
      </c>
      <c r="I21" s="20">
        <v>0</v>
      </c>
      <c r="J21" s="20">
        <v>0</v>
      </c>
      <c r="K21" s="21">
        <v>47</v>
      </c>
      <c r="L21" s="21">
        <v>99</v>
      </c>
      <c r="M21" s="21">
        <f t="shared" si="3"/>
        <v>671</v>
      </c>
      <c r="N21" s="21">
        <v>147</v>
      </c>
      <c r="O21" s="21">
        <v>524</v>
      </c>
      <c r="P21" s="20">
        <v>0</v>
      </c>
      <c r="Q21" s="21">
        <v>0</v>
      </c>
      <c r="R21" s="21">
        <v>0</v>
      </c>
      <c r="S21" s="63">
        <v>0</v>
      </c>
      <c r="T21" s="63">
        <v>0</v>
      </c>
      <c r="U21" s="61">
        <f t="shared" si="7"/>
        <v>0.4078455790784558</v>
      </c>
    </row>
    <row r="22" spans="1:21" ht="27.75" customHeight="1">
      <c r="A22" s="34" t="s">
        <v>118</v>
      </c>
      <c r="B22" s="50" t="s">
        <v>119</v>
      </c>
      <c r="C22" s="31">
        <v>3502</v>
      </c>
      <c r="D22" s="31">
        <v>3502</v>
      </c>
      <c r="E22" s="20">
        <f t="shared" si="6"/>
        <v>1.356164383561644</v>
      </c>
      <c r="F22" s="21">
        <f t="shared" si="4"/>
        <v>842.02</v>
      </c>
      <c r="G22" s="21">
        <f t="shared" si="5"/>
        <v>495</v>
      </c>
      <c r="H22" s="21">
        <f>468+27</f>
        <v>495</v>
      </c>
      <c r="I22" s="20">
        <v>0</v>
      </c>
      <c r="J22" s="20">
        <v>0</v>
      </c>
      <c r="K22" s="21">
        <v>107.12</v>
      </c>
      <c r="L22" s="21">
        <v>239.9</v>
      </c>
      <c r="M22" s="21">
        <f t="shared" si="3"/>
        <v>692</v>
      </c>
      <c r="N22" s="21">
        <v>197</v>
      </c>
      <c r="O22" s="21">
        <f>433+27</f>
        <v>460</v>
      </c>
      <c r="P22" s="20">
        <v>0</v>
      </c>
      <c r="Q22" s="21">
        <v>0</v>
      </c>
      <c r="R22" s="21">
        <v>0</v>
      </c>
      <c r="S22" s="63">
        <v>0</v>
      </c>
      <c r="T22" s="21">
        <v>35</v>
      </c>
      <c r="U22" s="61">
        <f t="shared" si="7"/>
        <v>0.3872542500176025</v>
      </c>
    </row>
    <row r="23" spans="1:21" ht="27.75" customHeight="1">
      <c r="A23" s="34" t="s">
        <v>122</v>
      </c>
      <c r="B23" s="50" t="s">
        <v>123</v>
      </c>
      <c r="C23" s="31">
        <v>3669</v>
      </c>
      <c r="D23" s="31">
        <v>3669</v>
      </c>
      <c r="E23" s="20">
        <f t="shared" si="6"/>
        <v>1.2684109589041095</v>
      </c>
      <c r="F23" s="21">
        <f t="shared" si="4"/>
        <v>812.93</v>
      </c>
      <c r="G23" s="21">
        <f t="shared" si="5"/>
        <v>462.96999999999997</v>
      </c>
      <c r="H23" s="21">
        <f>443.4+19.57</f>
        <v>462.96999999999997</v>
      </c>
      <c r="I23" s="20">
        <v>0</v>
      </c>
      <c r="J23" s="20">
        <v>0</v>
      </c>
      <c r="K23" s="21">
        <f>222.34+4.44</f>
        <v>226.78</v>
      </c>
      <c r="L23" s="21">
        <f>122.44+0.74</f>
        <v>123.17999999999999</v>
      </c>
      <c r="M23" s="21">
        <f aca="true" t="shared" si="8" ref="M23:M28">SUM(N23:T23)</f>
        <v>813.13</v>
      </c>
      <c r="N23" s="21">
        <v>5.18</v>
      </c>
      <c r="O23" s="21">
        <f>443.6+9.07</f>
        <v>452.67</v>
      </c>
      <c r="P23" s="20">
        <v>0</v>
      </c>
      <c r="Q23" s="21">
        <v>0</v>
      </c>
      <c r="R23" s="21">
        <f>344.78+4.1</f>
        <v>348.88</v>
      </c>
      <c r="S23" s="63">
        <v>0</v>
      </c>
      <c r="T23" s="21">
        <v>6.4</v>
      </c>
      <c r="U23" s="61">
        <f t="shared" si="7"/>
        <v>0.34571026407852534</v>
      </c>
    </row>
    <row r="24" spans="1:21" ht="27.75" customHeight="1">
      <c r="A24" s="34" t="s">
        <v>124</v>
      </c>
      <c r="B24" s="50" t="s">
        <v>125</v>
      </c>
      <c r="C24" s="31">
        <v>3586</v>
      </c>
      <c r="D24" s="31">
        <v>3586</v>
      </c>
      <c r="E24" s="20">
        <f t="shared" si="6"/>
        <v>1.2935616438356163</v>
      </c>
      <c r="F24" s="69">
        <f t="shared" si="4"/>
        <v>900.46</v>
      </c>
      <c r="G24" s="69">
        <f aca="true" t="shared" si="9" ref="G24:G29">SUM(H24:J24)</f>
        <v>472.15</v>
      </c>
      <c r="H24" s="69">
        <v>472.15</v>
      </c>
      <c r="I24" s="20">
        <v>0</v>
      </c>
      <c r="J24" s="20">
        <v>0</v>
      </c>
      <c r="K24" s="69">
        <f>9.77+192.16+22.82</f>
        <v>224.75</v>
      </c>
      <c r="L24" s="69">
        <f>0.38+203.18</f>
        <v>203.56</v>
      </c>
      <c r="M24" s="69">
        <f t="shared" si="8"/>
        <v>900.4599999999999</v>
      </c>
      <c r="N24" s="69">
        <v>10.15</v>
      </c>
      <c r="O24" s="69">
        <v>472.15</v>
      </c>
      <c r="P24" s="20">
        <v>0</v>
      </c>
      <c r="Q24" s="21">
        <v>0</v>
      </c>
      <c r="R24" s="69">
        <f>395.34+3.75</f>
        <v>399.09</v>
      </c>
      <c r="S24" s="63">
        <v>0</v>
      </c>
      <c r="T24" s="69">
        <f>1+18.07</f>
        <v>19.07</v>
      </c>
      <c r="U24" s="61">
        <f t="shared" si="7"/>
        <v>0.36072550023302186</v>
      </c>
    </row>
    <row r="25" spans="1:21" ht="27.75" customHeight="1">
      <c r="A25" s="34" t="s">
        <v>137</v>
      </c>
      <c r="B25" s="50" t="s">
        <v>134</v>
      </c>
      <c r="C25" s="31">
        <v>3612</v>
      </c>
      <c r="D25" s="31">
        <v>3612</v>
      </c>
      <c r="E25" s="20">
        <f t="shared" si="6"/>
        <v>1.3090958904109589</v>
      </c>
      <c r="F25" s="81">
        <f t="shared" si="4"/>
        <v>1103.97</v>
      </c>
      <c r="G25" s="69">
        <f t="shared" si="9"/>
        <v>477.82</v>
      </c>
      <c r="H25" s="69">
        <v>477.82</v>
      </c>
      <c r="I25" s="20">
        <v>0</v>
      </c>
      <c r="J25" s="20">
        <v>0</v>
      </c>
      <c r="K25" s="69">
        <v>300.93</v>
      </c>
      <c r="L25" s="69">
        <v>325.22</v>
      </c>
      <c r="M25" s="69">
        <f t="shared" si="8"/>
        <v>1181.85</v>
      </c>
      <c r="N25" s="69">
        <v>15.8</v>
      </c>
      <c r="O25" s="69">
        <v>477.82</v>
      </c>
      <c r="P25" s="20">
        <v>0</v>
      </c>
      <c r="Q25" s="21">
        <v>0</v>
      </c>
      <c r="R25" s="69">
        <f>660.46+23.77</f>
        <v>684.23</v>
      </c>
      <c r="S25" s="63"/>
      <c r="T25" s="69">
        <f>0+4</f>
        <v>4</v>
      </c>
      <c r="U25" s="61">
        <f t="shared" si="7"/>
        <v>0.3624296485080174</v>
      </c>
    </row>
    <row r="26" spans="1:21" ht="27.75" customHeight="1">
      <c r="A26" s="34" t="s">
        <v>138</v>
      </c>
      <c r="B26" s="50" t="s">
        <v>136</v>
      </c>
      <c r="C26" s="31">
        <v>3653</v>
      </c>
      <c r="D26" s="31">
        <v>3653</v>
      </c>
      <c r="E26" s="20">
        <f>G26/365</f>
        <v>1.1538356164383563</v>
      </c>
      <c r="F26" s="81">
        <f>SUM(G26,K26,L26)</f>
        <v>942.74</v>
      </c>
      <c r="G26" s="69">
        <f t="shared" si="9"/>
        <v>421.15000000000003</v>
      </c>
      <c r="H26" s="69">
        <f>406.54+14.61</f>
        <v>421.15000000000003</v>
      </c>
      <c r="I26" s="20">
        <v>0</v>
      </c>
      <c r="J26" s="20">
        <v>0</v>
      </c>
      <c r="K26" s="69">
        <f>348.84+49.7</f>
        <v>398.53999999999996</v>
      </c>
      <c r="L26" s="69">
        <f>123.05+0</f>
        <v>123.05</v>
      </c>
      <c r="M26" s="69">
        <f t="shared" si="8"/>
        <v>942.74</v>
      </c>
      <c r="N26" s="69">
        <v>49.7</v>
      </c>
      <c r="O26" s="69">
        <v>406.54</v>
      </c>
      <c r="P26" s="20">
        <v>0</v>
      </c>
      <c r="Q26" s="21">
        <v>0</v>
      </c>
      <c r="R26" s="69">
        <f>471.89+4.91</f>
        <v>476.8</v>
      </c>
      <c r="S26" s="63"/>
      <c r="T26" s="69">
        <v>9.7</v>
      </c>
      <c r="U26" s="61">
        <f>(E26*1000)/C26</f>
        <v>0.31585973622730806</v>
      </c>
    </row>
    <row r="27" spans="1:21" ht="27.75" customHeight="1">
      <c r="A27" s="34" t="s">
        <v>141</v>
      </c>
      <c r="B27" s="50" t="s">
        <v>140</v>
      </c>
      <c r="C27" s="31">
        <v>3739</v>
      </c>
      <c r="D27" s="31">
        <v>3739</v>
      </c>
      <c r="E27" s="20">
        <f>G27/365</f>
        <v>1.130849315068493</v>
      </c>
      <c r="F27" s="81">
        <f>SUM(G27,K27,L27)</f>
        <v>1008.5400000000001</v>
      </c>
      <c r="G27" s="69">
        <f t="shared" si="9"/>
        <v>412.76</v>
      </c>
      <c r="H27" s="69">
        <v>412.76</v>
      </c>
      <c r="I27" s="20">
        <v>0</v>
      </c>
      <c r="J27" s="20">
        <v>0</v>
      </c>
      <c r="K27" s="69">
        <v>485.45</v>
      </c>
      <c r="L27" s="69">
        <v>110.33</v>
      </c>
      <c r="M27" s="69">
        <f t="shared" si="8"/>
        <v>1008.54</v>
      </c>
      <c r="N27" s="69">
        <v>63.3</v>
      </c>
      <c r="O27" s="69">
        <v>417.64</v>
      </c>
      <c r="P27" s="20">
        <v>0</v>
      </c>
      <c r="Q27" s="21">
        <v>0</v>
      </c>
      <c r="R27" s="69">
        <v>527.6</v>
      </c>
      <c r="S27" s="63"/>
      <c r="T27" s="21">
        <v>0</v>
      </c>
      <c r="U27" s="61">
        <f>(E27*1000)/C27</f>
        <v>0.30244699520419716</v>
      </c>
    </row>
    <row r="28" spans="1:21" ht="27.75" customHeight="1">
      <c r="A28" s="34" t="s">
        <v>144</v>
      </c>
      <c r="B28" s="50" t="s">
        <v>145</v>
      </c>
      <c r="C28" s="31">
        <v>3703</v>
      </c>
      <c r="D28" s="31">
        <v>3703</v>
      </c>
      <c r="E28" s="20">
        <f>G28/365</f>
        <v>1.2836712328767124</v>
      </c>
      <c r="F28" s="81">
        <f>SUM(G28,K28,L28)</f>
        <v>993</v>
      </c>
      <c r="G28" s="69">
        <f t="shared" si="9"/>
        <v>468.54</v>
      </c>
      <c r="H28" s="69">
        <f>446.41+22.13</f>
        <v>468.54</v>
      </c>
      <c r="I28" s="20">
        <v>0</v>
      </c>
      <c r="J28" s="20">
        <v>0</v>
      </c>
      <c r="K28" s="69">
        <f>413.12+9.6</f>
        <v>422.72</v>
      </c>
      <c r="L28" s="69">
        <v>101.74</v>
      </c>
      <c r="M28" s="69">
        <f t="shared" si="8"/>
        <v>993.01</v>
      </c>
      <c r="N28" s="69">
        <v>9.6</v>
      </c>
      <c r="O28" s="69">
        <v>461.83</v>
      </c>
      <c r="P28" s="20">
        <v>0</v>
      </c>
      <c r="Q28" s="21">
        <v>0</v>
      </c>
      <c r="R28" s="69">
        <f>514.87+6.71</f>
        <v>521.58</v>
      </c>
      <c r="S28" s="63"/>
      <c r="T28" s="21">
        <v>0</v>
      </c>
      <c r="U28" s="61">
        <f>(E28*1000)/C28</f>
        <v>0.34665709772528014</v>
      </c>
    </row>
    <row r="29" spans="1:21" ht="30" customHeight="1">
      <c r="A29" s="34" t="s">
        <v>151</v>
      </c>
      <c r="B29" s="50" t="s">
        <v>150</v>
      </c>
      <c r="C29" s="31">
        <v>3699</v>
      </c>
      <c r="D29" s="31">
        <v>3699</v>
      </c>
      <c r="E29" s="20">
        <f>G29/365</f>
        <v>1.2115342465753425</v>
      </c>
      <c r="F29" s="81">
        <f>SUM(G29,K29,L29)</f>
        <v>1272.96</v>
      </c>
      <c r="G29" s="69">
        <f t="shared" si="9"/>
        <v>442.21</v>
      </c>
      <c r="H29" s="69">
        <v>442.21</v>
      </c>
      <c r="I29" s="20">
        <v>0</v>
      </c>
      <c r="J29" s="20">
        <v>0</v>
      </c>
      <c r="K29" s="69">
        <f>393.92+19.99</f>
        <v>413.91</v>
      </c>
      <c r="L29" s="69">
        <v>416.84</v>
      </c>
      <c r="M29" s="69">
        <f>SUM(N29:T29)</f>
        <v>1272.96</v>
      </c>
      <c r="N29" s="69">
        <v>0</v>
      </c>
      <c r="O29" s="69">
        <v>455.21</v>
      </c>
      <c r="P29" s="20">
        <v>0</v>
      </c>
      <c r="Q29" s="21">
        <v>0</v>
      </c>
      <c r="R29" s="69">
        <f>810.76+6.99</f>
        <v>817.75</v>
      </c>
      <c r="S29" s="63"/>
      <c r="T29" s="21">
        <v>0</v>
      </c>
      <c r="U29" s="61">
        <f>(E29*1000)/C29</f>
        <v>0.32753020994196874</v>
      </c>
    </row>
    <row r="30" spans="1:21" ht="15.75" customHeight="1" thickBot="1">
      <c r="A30" s="75"/>
      <c r="B30" s="76"/>
      <c r="C30" s="77"/>
      <c r="D30" s="77"/>
      <c r="E30" s="78"/>
      <c r="F30" s="77"/>
      <c r="G30" s="77"/>
      <c r="H30" s="77"/>
      <c r="I30" s="78"/>
      <c r="J30" s="78"/>
      <c r="K30" s="77"/>
      <c r="L30" s="77"/>
      <c r="M30" s="77"/>
      <c r="N30" s="77"/>
      <c r="O30" s="77"/>
      <c r="P30" s="78"/>
      <c r="Q30" s="77"/>
      <c r="R30" s="77"/>
      <c r="S30" s="79"/>
      <c r="T30" s="77"/>
      <c r="U30" s="80"/>
    </row>
    <row r="31" ht="16.5">
      <c r="A31" s="3" t="s">
        <v>108</v>
      </c>
    </row>
    <row r="32" ht="16.5">
      <c r="A32" s="3" t="s">
        <v>20</v>
      </c>
    </row>
  </sheetData>
  <sheetProtection/>
  <mergeCells count="22">
    <mergeCell ref="A9:B9"/>
    <mergeCell ref="C4:C8"/>
    <mergeCell ref="E4:E8"/>
    <mergeCell ref="F5:F8"/>
    <mergeCell ref="M6:M8"/>
    <mergeCell ref="A4:B8"/>
    <mergeCell ref="Q6:Q8"/>
    <mergeCell ref="P6:P8"/>
    <mergeCell ref="G6:J6"/>
    <mergeCell ref="G7:J7"/>
    <mergeCell ref="M5:T5"/>
    <mergeCell ref="D4:D8"/>
    <mergeCell ref="A2:K2"/>
    <mergeCell ref="L2:U2"/>
    <mergeCell ref="U4:U8"/>
    <mergeCell ref="T6:T8"/>
    <mergeCell ref="S6:S8"/>
    <mergeCell ref="R6:R8"/>
    <mergeCell ref="G5:L5"/>
    <mergeCell ref="F4:T4"/>
    <mergeCell ref="O6:O8"/>
    <mergeCell ref="N6:N8"/>
  </mergeCells>
  <printOptions/>
  <pageMargins left="0.7480314960629921" right="0.4" top="0.5905511811023623" bottom="0.45" header="0.5118110236220472" footer="0.2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E35" sqref="E35"/>
    </sheetView>
  </sheetViews>
  <sheetFormatPr defaultColWidth="9.00390625" defaultRowHeight="16.5"/>
  <cols>
    <col min="1" max="1" width="9.375" style="3" customWidth="1"/>
    <col min="2" max="2" width="5.75390625" style="3" customWidth="1"/>
    <col min="3" max="3" width="10.25390625" style="3" customWidth="1"/>
    <col min="4" max="4" width="10.75390625" style="3" customWidth="1"/>
    <col min="5" max="5" width="12.625" style="3" customWidth="1"/>
    <col min="6" max="6" width="12.25390625" style="3" customWidth="1"/>
    <col min="7" max="7" width="8.375" style="3" customWidth="1"/>
    <col min="8" max="8" width="8.875" style="3" customWidth="1"/>
    <col min="9" max="9" width="7.75390625" style="3" customWidth="1"/>
    <col min="10" max="10" width="12.75390625" style="3" customWidth="1"/>
    <col min="11" max="11" width="11.75390625" style="3" customWidth="1"/>
    <col min="12" max="12" width="14.00390625" style="3" customWidth="1"/>
    <col min="13" max="13" width="13.25390625" style="3" customWidth="1"/>
    <col min="14" max="15" width="10.75390625" style="3" customWidth="1"/>
    <col min="16" max="16" width="11.25390625" style="3" customWidth="1"/>
    <col min="17" max="16384" width="9.00390625" style="3" customWidth="1"/>
  </cols>
  <sheetData>
    <row r="1" spans="1:16" ht="16.5">
      <c r="A1" s="1" t="s">
        <v>146</v>
      </c>
      <c r="B1" s="1"/>
      <c r="P1" s="1" t="s">
        <v>147</v>
      </c>
    </row>
    <row r="2" spans="1:18" ht="21" customHeight="1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130" t="s">
        <v>61</v>
      </c>
      <c r="K2" s="130"/>
      <c r="L2" s="130"/>
      <c r="M2" s="130"/>
      <c r="N2" s="130"/>
      <c r="O2" s="130"/>
      <c r="P2" s="130"/>
      <c r="Q2" s="56"/>
      <c r="R2" s="56"/>
    </row>
    <row r="3" spans="1:16" ht="15" customHeight="1" thickBot="1">
      <c r="A3" s="36" t="s">
        <v>58</v>
      </c>
      <c r="B3" s="24"/>
      <c r="C3" s="24"/>
      <c r="D3" s="27"/>
      <c r="E3" s="27"/>
      <c r="F3" s="27"/>
      <c r="G3" s="27"/>
      <c r="H3" s="47"/>
      <c r="I3" s="47"/>
      <c r="P3" s="47" t="s">
        <v>59</v>
      </c>
    </row>
    <row r="4" spans="1:16" ht="16.5">
      <c r="A4" s="120" t="s">
        <v>5</v>
      </c>
      <c r="B4" s="121"/>
      <c r="C4" s="4" t="s">
        <v>6</v>
      </c>
      <c r="D4" s="140" t="s">
        <v>11</v>
      </c>
      <c r="E4" s="134"/>
      <c r="F4" s="134"/>
      <c r="G4" s="134"/>
      <c r="H4" s="134"/>
      <c r="I4" s="141"/>
      <c r="J4" s="134" t="s">
        <v>11</v>
      </c>
      <c r="K4" s="134"/>
      <c r="L4" s="134"/>
      <c r="M4" s="134"/>
      <c r="N4" s="54"/>
      <c r="O4" s="53" t="s">
        <v>16</v>
      </c>
      <c r="P4" s="46" t="s">
        <v>75</v>
      </c>
    </row>
    <row r="5" spans="1:16" ht="13.5" customHeight="1">
      <c r="A5" s="122"/>
      <c r="B5" s="123"/>
      <c r="C5" s="4" t="s">
        <v>63</v>
      </c>
      <c r="D5" s="124" t="s">
        <v>85</v>
      </c>
      <c r="E5" s="125"/>
      <c r="F5" s="125"/>
      <c r="G5" s="125"/>
      <c r="H5" s="125"/>
      <c r="I5" s="126"/>
      <c r="J5" s="125"/>
      <c r="K5" s="125"/>
      <c r="L5" s="125"/>
      <c r="M5" s="125"/>
      <c r="N5" s="55"/>
      <c r="O5" s="13"/>
      <c r="P5" s="37"/>
    </row>
    <row r="6" spans="1:16" ht="16.5">
      <c r="A6" s="122"/>
      <c r="B6" s="123"/>
      <c r="C6" s="39" t="s">
        <v>64</v>
      </c>
      <c r="D6" s="86" t="s">
        <v>12</v>
      </c>
      <c r="E6" s="135" t="s">
        <v>86</v>
      </c>
      <c r="F6" s="133"/>
      <c r="G6" s="133"/>
      <c r="H6" s="133"/>
      <c r="I6" s="136"/>
      <c r="J6" s="133" t="s">
        <v>7</v>
      </c>
      <c r="K6" s="133"/>
      <c r="L6" s="133"/>
      <c r="M6" s="133"/>
      <c r="N6" s="49"/>
      <c r="O6" s="13" t="s">
        <v>10</v>
      </c>
      <c r="P6" s="37" t="s">
        <v>76</v>
      </c>
    </row>
    <row r="7" spans="1:16" ht="33.75" customHeight="1">
      <c r="A7" s="137" t="s">
        <v>65</v>
      </c>
      <c r="B7" s="123"/>
      <c r="C7" s="118"/>
      <c r="D7" s="87"/>
      <c r="E7" s="38" t="s">
        <v>62</v>
      </c>
      <c r="F7" s="90" t="s">
        <v>13</v>
      </c>
      <c r="G7" s="127"/>
      <c r="H7" s="131" t="s">
        <v>91</v>
      </c>
      <c r="I7" s="132"/>
      <c r="J7" s="57" t="s">
        <v>8</v>
      </c>
      <c r="K7" s="28" t="s">
        <v>9</v>
      </c>
      <c r="L7" s="48" t="s">
        <v>72</v>
      </c>
      <c r="M7" s="13" t="s">
        <v>73</v>
      </c>
      <c r="N7" s="5" t="s">
        <v>74</v>
      </c>
      <c r="O7" s="13" t="s">
        <v>17</v>
      </c>
      <c r="P7" s="44"/>
    </row>
    <row r="8" spans="1:16" ht="49.5" customHeight="1" thickBot="1">
      <c r="A8" s="138"/>
      <c r="B8" s="139"/>
      <c r="C8" s="119"/>
      <c r="D8" s="40" t="s">
        <v>66</v>
      </c>
      <c r="E8" s="41" t="s">
        <v>67</v>
      </c>
      <c r="F8" s="128" t="s">
        <v>68</v>
      </c>
      <c r="G8" s="129"/>
      <c r="H8" s="128" t="s">
        <v>69</v>
      </c>
      <c r="I8" s="129"/>
      <c r="J8" s="26" t="s">
        <v>87</v>
      </c>
      <c r="K8" s="7"/>
      <c r="L8" s="8"/>
      <c r="M8" s="7"/>
      <c r="N8" s="40" t="s">
        <v>77</v>
      </c>
      <c r="O8" s="14"/>
      <c r="P8" s="45"/>
    </row>
    <row r="9" spans="1:16" ht="30" customHeight="1" hidden="1">
      <c r="A9" s="33" t="s">
        <v>14</v>
      </c>
      <c r="B9" s="42" t="s">
        <v>70</v>
      </c>
      <c r="C9" s="9">
        <v>3441</v>
      </c>
      <c r="D9" s="10">
        <v>3</v>
      </c>
      <c r="E9" s="10">
        <v>3</v>
      </c>
      <c r="F9" s="11">
        <v>0</v>
      </c>
      <c r="G9" s="11"/>
      <c r="H9" s="11">
        <v>0</v>
      </c>
      <c r="I9" s="59"/>
      <c r="J9" s="19">
        <v>0</v>
      </c>
      <c r="K9" s="19">
        <v>0</v>
      </c>
      <c r="L9" s="18">
        <v>1</v>
      </c>
      <c r="M9" s="18">
        <v>3</v>
      </c>
      <c r="N9" s="18"/>
      <c r="O9" s="18">
        <v>320</v>
      </c>
      <c r="P9" s="51">
        <v>0</v>
      </c>
    </row>
    <row r="10" spans="1:16" ht="30" customHeight="1" hidden="1">
      <c r="A10" s="33" t="s">
        <v>15</v>
      </c>
      <c r="B10" s="43" t="s">
        <v>71</v>
      </c>
      <c r="C10" s="9">
        <v>3441</v>
      </c>
      <c r="D10" s="10">
        <v>3</v>
      </c>
      <c r="E10" s="10">
        <v>3</v>
      </c>
      <c r="F10" s="11">
        <v>0</v>
      </c>
      <c r="G10" s="11"/>
      <c r="H10" s="11">
        <v>0</v>
      </c>
      <c r="I10" s="59"/>
      <c r="J10" s="19">
        <v>0</v>
      </c>
      <c r="K10" s="19">
        <v>0</v>
      </c>
      <c r="L10" s="18">
        <v>1</v>
      </c>
      <c r="M10" s="18">
        <v>3</v>
      </c>
      <c r="N10" s="18"/>
      <c r="O10" s="18">
        <v>120</v>
      </c>
      <c r="P10" s="51">
        <v>0</v>
      </c>
    </row>
    <row r="11" spans="1:16" ht="30" customHeight="1" hidden="1">
      <c r="A11" s="33" t="s">
        <v>19</v>
      </c>
      <c r="B11" s="43" t="s">
        <v>49</v>
      </c>
      <c r="C11" s="9">
        <v>3388</v>
      </c>
      <c r="D11" s="10">
        <v>2</v>
      </c>
      <c r="E11" s="10">
        <v>2</v>
      </c>
      <c r="F11" s="11">
        <v>0</v>
      </c>
      <c r="G11" s="11"/>
      <c r="H11" s="11">
        <v>0</v>
      </c>
      <c r="I11" s="59"/>
      <c r="J11" s="19">
        <v>0</v>
      </c>
      <c r="K11" s="19">
        <v>0</v>
      </c>
      <c r="L11" s="19">
        <v>0</v>
      </c>
      <c r="M11" s="19">
        <v>0</v>
      </c>
      <c r="N11" s="19"/>
      <c r="O11" s="22">
        <v>195</v>
      </c>
      <c r="P11" s="51">
        <v>0</v>
      </c>
    </row>
    <row r="12" spans="1:16" ht="30" customHeight="1">
      <c r="A12" s="33" t="s">
        <v>21</v>
      </c>
      <c r="B12" s="43" t="s">
        <v>50</v>
      </c>
      <c r="C12" s="9">
        <v>3373</v>
      </c>
      <c r="D12" s="10">
        <v>4</v>
      </c>
      <c r="E12" s="10">
        <v>3</v>
      </c>
      <c r="F12" s="11">
        <v>0</v>
      </c>
      <c r="G12" s="11"/>
      <c r="H12" s="11">
        <v>0</v>
      </c>
      <c r="I12" s="59"/>
      <c r="J12" s="19">
        <v>0</v>
      </c>
      <c r="K12" s="19">
        <v>0</v>
      </c>
      <c r="L12" s="19">
        <v>0</v>
      </c>
      <c r="M12" s="19">
        <v>0</v>
      </c>
      <c r="N12" s="19"/>
      <c r="O12" s="22">
        <v>327</v>
      </c>
      <c r="P12" s="52">
        <v>3</v>
      </c>
    </row>
    <row r="13" spans="1:16" ht="30" customHeight="1">
      <c r="A13" s="33" t="s">
        <v>84</v>
      </c>
      <c r="B13" s="43" t="s">
        <v>83</v>
      </c>
      <c r="C13" s="9">
        <v>3422</v>
      </c>
      <c r="D13" s="10">
        <v>4</v>
      </c>
      <c r="E13" s="10">
        <v>3</v>
      </c>
      <c r="F13" s="11">
        <v>0</v>
      </c>
      <c r="G13" s="11"/>
      <c r="H13" s="11">
        <v>0</v>
      </c>
      <c r="I13" s="59"/>
      <c r="J13" s="19">
        <v>0</v>
      </c>
      <c r="K13" s="19">
        <v>0</v>
      </c>
      <c r="L13" s="19">
        <v>0</v>
      </c>
      <c r="M13" s="19">
        <v>0</v>
      </c>
      <c r="N13" s="19"/>
      <c r="O13" s="58">
        <v>0</v>
      </c>
      <c r="P13" s="52">
        <v>3</v>
      </c>
    </row>
    <row r="14" spans="1:16" ht="30" customHeight="1">
      <c r="A14" s="33" t="s">
        <v>90</v>
      </c>
      <c r="B14" s="43" t="s">
        <v>89</v>
      </c>
      <c r="C14" s="9">
        <v>3348</v>
      </c>
      <c r="D14" s="10"/>
      <c r="E14" s="60">
        <v>0</v>
      </c>
      <c r="F14" s="11">
        <v>0</v>
      </c>
      <c r="G14" s="11"/>
      <c r="H14" s="11">
        <v>0</v>
      </c>
      <c r="I14" s="59"/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58">
        <v>0</v>
      </c>
      <c r="P14" s="52"/>
    </row>
    <row r="15" spans="1:16" ht="30" customHeight="1">
      <c r="A15" s="33" t="s">
        <v>95</v>
      </c>
      <c r="B15" s="43" t="s">
        <v>93</v>
      </c>
      <c r="C15" s="9">
        <v>3322</v>
      </c>
      <c r="D15" s="60">
        <v>0</v>
      </c>
      <c r="E15" s="60">
        <v>0</v>
      </c>
      <c r="F15" s="11">
        <v>0</v>
      </c>
      <c r="G15" s="11"/>
      <c r="H15" s="11">
        <v>0</v>
      </c>
      <c r="I15" s="59"/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58">
        <v>0</v>
      </c>
      <c r="P15" s="52"/>
    </row>
    <row r="16" spans="1:16" ht="30" customHeight="1">
      <c r="A16" s="33" t="s">
        <v>98</v>
      </c>
      <c r="B16" s="43" t="s">
        <v>99</v>
      </c>
      <c r="C16" s="9">
        <v>3329</v>
      </c>
      <c r="D16" s="60">
        <v>0</v>
      </c>
      <c r="E16" s="60">
        <v>0</v>
      </c>
      <c r="F16" s="11">
        <v>0</v>
      </c>
      <c r="G16" s="11"/>
      <c r="H16" s="11">
        <v>0</v>
      </c>
      <c r="I16" s="59"/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58">
        <v>0</v>
      </c>
      <c r="P16" s="51">
        <v>0</v>
      </c>
    </row>
    <row r="17" spans="1:16" ht="30" customHeight="1">
      <c r="A17" s="33" t="s">
        <v>102</v>
      </c>
      <c r="B17" s="43" t="s">
        <v>101</v>
      </c>
      <c r="C17" s="9">
        <v>3526</v>
      </c>
      <c r="D17" s="60">
        <v>0</v>
      </c>
      <c r="E17" s="60">
        <v>0</v>
      </c>
      <c r="F17" s="11">
        <v>0</v>
      </c>
      <c r="G17" s="11"/>
      <c r="H17" s="11">
        <v>0</v>
      </c>
      <c r="I17" s="59"/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58">
        <v>0</v>
      </c>
      <c r="P17" s="51">
        <v>0</v>
      </c>
    </row>
    <row r="18" spans="1:16" ht="30" customHeight="1">
      <c r="A18" s="33" t="s">
        <v>107</v>
      </c>
      <c r="B18" s="43" t="s">
        <v>104</v>
      </c>
      <c r="C18" s="9">
        <v>3560</v>
      </c>
      <c r="D18" s="60">
        <v>0</v>
      </c>
      <c r="E18" s="60">
        <v>0</v>
      </c>
      <c r="F18" s="11">
        <v>0</v>
      </c>
      <c r="G18" s="11"/>
      <c r="H18" s="11">
        <v>0</v>
      </c>
      <c r="I18" s="59"/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58">
        <v>0</v>
      </c>
      <c r="P18" s="51">
        <v>0</v>
      </c>
    </row>
    <row r="19" spans="1:16" ht="30" customHeight="1">
      <c r="A19" s="33" t="s">
        <v>111</v>
      </c>
      <c r="B19" s="43" t="s">
        <v>110</v>
      </c>
      <c r="C19" s="9">
        <v>3519</v>
      </c>
      <c r="D19" s="10">
        <v>1</v>
      </c>
      <c r="E19" s="60">
        <v>0</v>
      </c>
      <c r="F19" s="11">
        <v>0</v>
      </c>
      <c r="G19" s="11"/>
      <c r="H19" s="11">
        <v>0</v>
      </c>
      <c r="I19" s="59"/>
      <c r="J19" s="19">
        <v>0</v>
      </c>
      <c r="K19" s="19">
        <v>0</v>
      </c>
      <c r="L19" s="10">
        <v>1</v>
      </c>
      <c r="M19" s="19">
        <v>0</v>
      </c>
      <c r="N19" s="19">
        <v>0</v>
      </c>
      <c r="O19" s="58">
        <v>0</v>
      </c>
      <c r="P19" s="51">
        <v>0</v>
      </c>
    </row>
    <row r="20" spans="1:16" ht="30" customHeight="1">
      <c r="A20" s="33" t="s">
        <v>117</v>
      </c>
      <c r="B20" s="43" t="s">
        <v>113</v>
      </c>
      <c r="C20" s="9">
        <v>3520</v>
      </c>
      <c r="D20" s="60">
        <v>0</v>
      </c>
      <c r="E20" s="60">
        <v>0</v>
      </c>
      <c r="F20" s="11">
        <v>0</v>
      </c>
      <c r="G20" s="11"/>
      <c r="H20" s="11">
        <v>0</v>
      </c>
      <c r="I20" s="59"/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58">
        <v>0</v>
      </c>
      <c r="P20" s="51">
        <v>0</v>
      </c>
    </row>
    <row r="21" spans="1:16" ht="30" customHeight="1">
      <c r="A21" s="33" t="s">
        <v>120</v>
      </c>
      <c r="B21" s="43" t="s">
        <v>119</v>
      </c>
      <c r="C21" s="9">
        <v>3502</v>
      </c>
      <c r="D21" s="60">
        <v>0</v>
      </c>
      <c r="E21" s="60">
        <v>0</v>
      </c>
      <c r="F21" s="11">
        <v>0</v>
      </c>
      <c r="G21" s="11"/>
      <c r="H21" s="11">
        <v>0</v>
      </c>
      <c r="I21" s="59"/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58">
        <v>0</v>
      </c>
      <c r="P21" s="51">
        <v>0</v>
      </c>
    </row>
    <row r="22" spans="1:16" ht="30" customHeight="1">
      <c r="A22" s="33" t="s">
        <v>131</v>
      </c>
      <c r="B22" s="43" t="s">
        <v>123</v>
      </c>
      <c r="C22" s="9">
        <v>3669</v>
      </c>
      <c r="D22" s="60">
        <v>0</v>
      </c>
      <c r="E22" s="60">
        <v>0</v>
      </c>
      <c r="F22" s="11">
        <v>0</v>
      </c>
      <c r="G22" s="11"/>
      <c r="H22" s="11">
        <v>0</v>
      </c>
      <c r="I22" s="59"/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58">
        <v>0</v>
      </c>
      <c r="P22" s="51">
        <v>0</v>
      </c>
    </row>
    <row r="23" spans="1:16" ht="30" customHeight="1">
      <c r="A23" s="33" t="s">
        <v>132</v>
      </c>
      <c r="B23" s="43" t="s">
        <v>125</v>
      </c>
      <c r="C23" s="9">
        <v>3586</v>
      </c>
      <c r="D23" s="60">
        <v>0</v>
      </c>
      <c r="E23" s="60">
        <v>0</v>
      </c>
      <c r="F23" s="11">
        <v>0</v>
      </c>
      <c r="G23" s="11"/>
      <c r="H23" s="11">
        <v>0</v>
      </c>
      <c r="I23" s="59"/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58">
        <v>0</v>
      </c>
      <c r="P23" s="51">
        <v>0</v>
      </c>
    </row>
    <row r="24" spans="1:16" ht="30" customHeight="1">
      <c r="A24" s="33" t="s">
        <v>133</v>
      </c>
      <c r="B24" s="43" t="s">
        <v>134</v>
      </c>
      <c r="C24" s="9">
        <v>3612</v>
      </c>
      <c r="D24" s="60">
        <v>0</v>
      </c>
      <c r="E24" s="60">
        <v>0</v>
      </c>
      <c r="F24" s="11">
        <v>0</v>
      </c>
      <c r="G24" s="11"/>
      <c r="H24" s="11">
        <v>0</v>
      </c>
      <c r="I24" s="59"/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58">
        <v>0</v>
      </c>
      <c r="P24" s="51">
        <v>0</v>
      </c>
    </row>
    <row r="25" spans="1:16" ht="30" customHeight="1">
      <c r="A25" s="33" t="s">
        <v>135</v>
      </c>
      <c r="B25" s="43" t="s">
        <v>136</v>
      </c>
      <c r="C25" s="9">
        <v>3653</v>
      </c>
      <c r="D25" s="60">
        <v>0</v>
      </c>
      <c r="E25" s="60">
        <v>0</v>
      </c>
      <c r="F25" s="11">
        <v>0</v>
      </c>
      <c r="G25" s="11"/>
      <c r="H25" s="11">
        <v>0</v>
      </c>
      <c r="I25" s="59"/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58">
        <v>0</v>
      </c>
      <c r="P25" s="51">
        <v>0</v>
      </c>
    </row>
    <row r="26" spans="1:16" ht="30" customHeight="1">
      <c r="A26" s="33" t="s">
        <v>139</v>
      </c>
      <c r="B26" s="43" t="s">
        <v>140</v>
      </c>
      <c r="C26" s="9">
        <v>3739</v>
      </c>
      <c r="D26" s="60">
        <v>0</v>
      </c>
      <c r="E26" s="60">
        <v>0</v>
      </c>
      <c r="F26" s="11">
        <v>0</v>
      </c>
      <c r="G26" s="11"/>
      <c r="H26" s="11">
        <v>0</v>
      </c>
      <c r="I26" s="59"/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58">
        <v>0</v>
      </c>
      <c r="P26" s="51">
        <v>0</v>
      </c>
    </row>
    <row r="27" spans="1:16" ht="24.75" customHeight="1">
      <c r="A27" s="33" t="s">
        <v>148</v>
      </c>
      <c r="B27" s="43" t="s">
        <v>145</v>
      </c>
      <c r="C27" s="9">
        <v>3703</v>
      </c>
      <c r="D27" s="60">
        <v>0</v>
      </c>
      <c r="E27" s="60">
        <v>0</v>
      </c>
      <c r="F27" s="11">
        <v>0</v>
      </c>
      <c r="G27" s="11"/>
      <c r="H27" s="11">
        <v>0</v>
      </c>
      <c r="I27" s="59"/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58">
        <v>0</v>
      </c>
      <c r="P27" s="51">
        <v>0</v>
      </c>
    </row>
    <row r="28" spans="1:16" ht="24.75" customHeight="1">
      <c r="A28" s="33" t="s">
        <v>149</v>
      </c>
      <c r="B28" s="43" t="s">
        <v>150</v>
      </c>
      <c r="C28" s="9">
        <v>3699</v>
      </c>
      <c r="D28" s="60">
        <v>0</v>
      </c>
      <c r="E28" s="60">
        <v>0</v>
      </c>
      <c r="F28" s="11">
        <v>0</v>
      </c>
      <c r="G28" s="11"/>
      <c r="H28" s="11">
        <v>0</v>
      </c>
      <c r="I28" s="59"/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58">
        <v>0</v>
      </c>
      <c r="P28" s="51">
        <v>0</v>
      </c>
    </row>
    <row r="29" spans="1:16" ht="24.75" customHeight="1" thickBot="1">
      <c r="A29" s="12"/>
      <c r="B29" s="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7" ht="21.75" customHeight="1">
      <c r="A30" s="117" t="s">
        <v>108</v>
      </c>
      <c r="B30" s="117"/>
      <c r="C30" s="117"/>
      <c r="D30" s="117"/>
      <c r="E30" s="117"/>
      <c r="F30" s="117"/>
      <c r="G30" s="35"/>
    </row>
  </sheetData>
  <sheetProtection/>
  <mergeCells count="17">
    <mergeCell ref="J2:P2"/>
    <mergeCell ref="H7:I7"/>
    <mergeCell ref="J5:M5"/>
    <mergeCell ref="J6:M6"/>
    <mergeCell ref="J4:M4"/>
    <mergeCell ref="A2:I2"/>
    <mergeCell ref="E6:I6"/>
    <mergeCell ref="A7:B8"/>
    <mergeCell ref="D4:I4"/>
    <mergeCell ref="H8:I8"/>
    <mergeCell ref="A30:F30"/>
    <mergeCell ref="D6:D7"/>
    <mergeCell ref="C7:C8"/>
    <mergeCell ref="A4:B6"/>
    <mergeCell ref="D5:I5"/>
    <mergeCell ref="F7:G7"/>
    <mergeCell ref="F8:G8"/>
  </mergeCells>
  <printOptions/>
  <pageMargins left="0.7480314960629921" right="0.7480314960629921" top="0.5905511811023623" bottom="0.58" header="0.511811023622047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2020-10-17T07:36:52Z</cp:lastPrinted>
  <dcterms:created xsi:type="dcterms:W3CDTF">2002-08-05T05:48:19Z</dcterms:created>
  <dcterms:modified xsi:type="dcterms:W3CDTF">2021-10-25T07:26:19Z</dcterms:modified>
  <cp:category/>
  <cp:version/>
  <cp:contentType/>
  <cp:contentStatus/>
</cp:coreProperties>
</file>